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kesa\Downloads\"/>
    </mc:Choice>
  </mc:AlternateContent>
  <xr:revisionPtr revIDLastSave="0" documentId="8_{DDC95BFC-CBA1-46FC-8899-CC3F5887C65B}" xr6:coauthVersionLast="47" xr6:coauthVersionMax="47" xr10:uidLastSave="{00000000-0000-0000-0000-000000000000}"/>
  <bookViews>
    <workbookView xWindow="0" yWindow="0" windowWidth="28800" windowHeight="12300" firstSheet="2" activeTab="2" xr2:uid="{00000000-000D-0000-FFFF-FFFF00000000}"/>
  </bookViews>
  <sheets>
    <sheet name="Chart1" sheetId="3" r:id="rId1"/>
    <sheet name="Chart2" sheetId="4" r:id="rId2"/>
    <sheet name="Michigan FFA Chapter Roster" sheetId="1" r:id="rId3"/>
    <sheet name="Sheet1" sheetId="2" r:id="rId4"/>
  </sheets>
  <definedNames>
    <definedName name="_Table1_In1">#REF!</definedName>
    <definedName name="_Table1_Out">'Michigan FFA Chapter Roster'!$D$1</definedName>
    <definedName name="Print_Area_MI" localSheetId="2">'Michigan FFA Chapter Roster'!$B$1:$J$130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106" i="1" l="1"/>
  <c r="I73" i="1"/>
  <c r="I53" i="1"/>
  <c r="I8" i="1"/>
  <c r="I18" i="1"/>
  <c r="I127" i="1" l="1"/>
  <c r="I94" i="1"/>
  <c r="I81" i="1"/>
  <c r="I7" i="1"/>
  <c r="I119" i="1" l="1"/>
  <c r="I83" i="1"/>
  <c r="I58" i="1"/>
  <c r="I27" i="1" l="1"/>
  <c r="I28" i="1" l="1"/>
  <c r="I105" i="1" l="1"/>
  <c r="I77" i="1"/>
  <c r="I30" i="1"/>
  <c r="I66" i="1"/>
  <c r="I51" i="1"/>
  <c r="I41" i="1"/>
  <c r="I36" i="1"/>
  <c r="I128" i="1"/>
  <c r="I123" i="1"/>
  <c r="I122" i="1"/>
  <c r="I112" i="1"/>
  <c r="I100" i="1"/>
  <c r="I99" i="1"/>
  <c r="I14" i="1"/>
  <c r="I38" i="1"/>
  <c r="I16" i="1"/>
  <c r="I111" i="1"/>
  <c r="I74" i="1"/>
  <c r="I72" i="1"/>
  <c r="I55" i="1"/>
  <c r="I37" i="1"/>
  <c r="I26" i="1"/>
  <c r="I25" i="1"/>
  <c r="I11" i="1"/>
  <c r="I109" i="1"/>
  <c r="I93" i="1"/>
  <c r="I48" i="1"/>
  <c r="I92" i="1" l="1"/>
  <c r="I70" i="1"/>
  <c r="I50" i="1"/>
  <c r="I35" i="1"/>
  <c r="I33" i="1"/>
  <c r="I32" i="1"/>
  <c r="I20" i="1"/>
  <c r="I17" i="1"/>
  <c r="I4" i="1"/>
  <c r="I71" i="1" l="1"/>
  <c r="I29" i="1" l="1"/>
  <c r="I118" i="1" l="1"/>
  <c r="I102" i="1"/>
  <c r="I101" i="1"/>
  <c r="I61" i="1"/>
  <c r="I120" i="1" l="1"/>
  <c r="I117" i="1"/>
  <c r="I80" i="1"/>
  <c r="I79" i="1"/>
  <c r="I78" i="1"/>
  <c r="I75" i="1"/>
  <c r="I67" i="1"/>
  <c r="I54" i="1"/>
  <c r="I34" i="1"/>
  <c r="I22" i="1"/>
  <c r="I10" i="1"/>
  <c r="I5" i="1"/>
  <c r="I91" i="1"/>
  <c r="I90" i="1"/>
  <c r="I69" i="1"/>
  <c r="I113" i="1"/>
  <c r="I87" i="1"/>
  <c r="I52" i="1"/>
  <c r="I24" i="1"/>
  <c r="I107" i="1"/>
  <c r="I68" i="1"/>
  <c r="I23" i="1"/>
  <c r="I42" i="1"/>
  <c r="I126" i="1" l="1"/>
  <c r="I108" i="1"/>
  <c r="I57" i="1"/>
  <c r="I56" i="1"/>
  <c r="I47" i="1"/>
  <c r="I31" i="1"/>
  <c r="I19" i="1"/>
  <c r="I62" i="1" l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2" i="1"/>
  <c r="I64" i="1" l="1"/>
  <c r="I60" i="1"/>
  <c r="I59" i="1"/>
  <c r="I2" i="1" l="1"/>
  <c r="I21" i="1" l="1"/>
  <c r="I6" i="1" l="1"/>
  <c r="I95" i="1" l="1"/>
  <c r="I9" i="1"/>
  <c r="I114" i="1" l="1"/>
  <c r="I46" i="1"/>
  <c r="I86" i="1" l="1"/>
  <c r="I85" i="1"/>
  <c r="I63" i="1"/>
  <c r="I124" i="1" l="1"/>
  <c r="I39" i="1" l="1"/>
  <c r="J39" i="1" s="1"/>
  <c r="I3" i="1" l="1"/>
  <c r="I110" i="1" l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<sst xmlns="http://schemas.openxmlformats.org/spreadsheetml/2006/main" count="320" uniqueCount="279">
  <si>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</si>
  <si>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</si>
  <si>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</si>
  <si>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</si>
  <si>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</si>
  <si>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</si>
  <si>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</si>
  <si>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</si>
  <si>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</si>
  <si>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</si>
  <si>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</si>
  <si>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</si>
  <si>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</si>
  <si>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</si>
  <si>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</si>
  <si>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</si>
  <si>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</si>
  <si>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</si>
  <si>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</si>
  <si>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</si>
  <si>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</si>
  <si>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</si>
  <si>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</si>
  <si>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</si>
  <si>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</si>
  <si>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</si>
  <si>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</si>
  <si>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</si>
  <si>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</si>
  <si>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</si>
  <si>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</si>
  <si>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</si>
  <si>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</si>
  <si>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</si>
  <si>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</si>
  <si>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</si>
  <si>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</si>
  <si>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</si>
  <si>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</si>
  <si>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</si>
  <si>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</si>
  <si>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</si>
  <si>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</si>
  <si>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</si>
  <si>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</si>
  <si>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</si>
  <si>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</si>
  <si>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</si>
  <si>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</si>
  <si>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</si>
  <si>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</si>
  <si>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</si>
  <si>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</si>
  <si>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</si>
  <si>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</si>
  <si>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</si>
  <si>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</si>
  <si>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</si>
  <si>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</si>
  <si>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</si>
  <si>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</si>
  <si>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</si>
  <si>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</si>
  <si>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</si>
  <si>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</si>
  <si>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</si>
  <si>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</si>
  <si>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</si>
  <si>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</si>
  <si>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</si>
  <si>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</si>
  <si>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</si>
  <si>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</si>
  <si>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</si>
  <si>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</si>
  <si>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</si>
  <si>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</si>
  <si>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</si>
  <si>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</si>
  <si>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</si>
  <si>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</si>
  <si>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</si>
  <si>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</si>
  <si>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</si>
  <si>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</si>
  <si>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</si>
  <si>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</si>
  <si>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</si>
  <si>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</si>
  <si>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</si>
  <si>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</si>
  <si>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</si>
  <si>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</si>
  <si>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</si>
  <si>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</si>
  <si>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</si>
  <si>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</si>
  <si>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</si>
  <si>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</si>
  <si>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</si>
  <si>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</si>
  <si>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</si>
  <si>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</si>
  <si>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</si>
  <si>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</si>
  <si>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</si>
  <si>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</si>
  <si>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</si>
  <si>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</si>
  <si>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</si>
  <si>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</si>
  <si>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</si>
  <si>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</si>
  <si>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</si>
  <si>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</si>
  <si>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</si>
  <si>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</si>
  <si>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</si>
  <si>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</si>
  <si>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</si>
  <si>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</si>
  <si>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</si>
  <si>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</si>
  <si>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</si>
  <si>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</si>
  <si>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</si>
  <si>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</si>
  <si>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</si>
  <si>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</si>
  <si>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</si>
  <si>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</si>
  <si>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</si>
  <si>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</si>
  <si>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</si>
  <si>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</si>
  <si>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</si>
  <si>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</si>
  <si>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</si>
  <si>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</si>
  <si>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</si>
  <si>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</si>
  <si>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</si>
  <si>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</si>
  <si>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</si>
  <si>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</si>
  <si>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</si>
  <si>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</si>
  <si>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dropped 18 duplicates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</si>
  <si>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</si>
  <si>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</si>
  <si>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</si>
  <si>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</si>
  <si>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</si>
  <si>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</si>
  <si>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</si>
  <si>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</si>
  <si>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</si>
  <si>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</si>
  <si>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</si>
  <si>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</si>
  <si>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</si>
  <si>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</si>
  <si>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</si>
  <si>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</si>
  <si>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</si>
  <si>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</si>
  <si>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</si>
  <si>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</si>
  <si>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</si>
  <si>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</si>
  <si>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</si>
  <si>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</si>
  <si>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</si>
  <si>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</si>
  <si>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</si>
  <si>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</si>
  <si>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</si>
  <si>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</si>
  <si>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</si>
  <si>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</si>
  <si>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</si>
  <si>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</si>
  <si>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</si>
  <si>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</si>
  <si>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</si>
  <si>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</si>
  <si>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</si>
  <si>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</si>
  <si>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</si>
  <si>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</si>
  <si>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</si>
  <si>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</si>
  <si>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</si>
  <si>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</si>
  <si>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</si>
  <si>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</si>
  <si>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</si>
  <si>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</si>
  <si>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</si>
  <si>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</si>
  <si>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</si>
  <si>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</si>
  <si>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</si>
  <si>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</si>
  <si>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</si>
  <si>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</si>
  <si>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</si>
  <si>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</si>
  <si>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</si>
  <si>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</si>
  <si>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</si>
  <si>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</si>
  <si>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</si>
  <si>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</si>
  <si>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</si>
  <si>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</si>
  <si>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dropped 4 - moved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</si>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</sst>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C76-83A7-00424F7E1C9A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C76-83A7-00424F7E1C9A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8901</c:v>
                </c:pt>
                <c:pt idx="6" formatCode="0_)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5-4C76-83A7-00424F7E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8559"/>
        <c:axId val="70768399"/>
      </c:barChart>
      <c:catAx>
        <c:axId val="707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8399"/>
        <c:crosses val="autoZero"/>
        <c:auto val="1"/>
        <c:lblAlgn val="ctr"/>
        <c:lblOffset val="100"/>
        <c:noMultiLvlLbl val="0"/>
      </c:catAx>
      <c:valAx>
        <c:axId val="7076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A2-B349-4A030518FE37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DA2-B349-4A030518FE37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61</c:v>
                  </c:pt>
                  <c:pt idx="6">
                    <c:v>61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92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124</c:v>
                  </c:pt>
                  <c:pt idx="6">
                    <c:v>-29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144</c:v>
                  </c:pt>
                  <c:pt idx="6">
                    <c:v>-4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40</c:v>
                  </c:pt>
                  <c:pt idx="6">
                    <c:v>-6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8901</c:v>
                </c:pt>
                <c:pt idx="6" formatCode="0_)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E-4DA2-B349-4A030518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14367"/>
        <c:axId val="509418687"/>
      </c:barChart>
      <c:catAx>
        <c:axId val="5094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8687"/>
        <c:crosses val="autoZero"/>
        <c:auto val="1"/>
        <c:lblAlgn val="ctr"/>
        <c:lblOffset val="100"/>
        <c:noMultiLvlLbl val="0"/>
      </c:catAx>
      <c:valAx>
        <c:axId val="50941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5C2-3607-9147-DE45-6EB0B5598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D94EA-85A6-23E6-220C-72C737180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Y162"/>
  <sheetViews>
    <sheetView showGridLines="0" tabSelected="1" zoomScale="120" zoomScaleNormal="120" workbookViewId="0">
      <pane ySplit="1" topLeftCell="A121" activePane="bottomLeft" state="frozen"/>
      <selection pane="bottomLeft" activeCell="B133" sqref="B133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50+50+4+1+1+1+1</f>
        <v>108</v>
      </c>
      <c r="J4" s="14">
        <f t="shared" ref="J4:J67" si="1">I4-G4</f>
        <v>5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>
        <v>731</v>
      </c>
      <c r="E7" s="12">
        <f>IFERROR(VLOOKUP(G7,Sheet1!$A$1:$B$98,2,TRUE),0)</f>
        <v>731</v>
      </c>
      <c r="F7" s="12">
        <f>E7-D7</f>
        <v>0</v>
      </c>
      <c r="G7" s="55">
        <v>80</v>
      </c>
      <c r="H7" s="13"/>
      <c r="I7" s="61">
        <f>35+9+27+26+30+30+17+16+30+1</f>
        <v>221</v>
      </c>
      <c r="J7" s="14">
        <f t="shared" si="1"/>
        <v>141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>
        <v>137</v>
      </c>
      <c r="E8" s="12">
        <f>IFERROR(VLOOKUP(G8,Sheet1!$A$1:$B$98,2,TRUE),0)</f>
        <v>137</v>
      </c>
      <c r="F8" s="12">
        <f>E8-D8</f>
        <v>0</v>
      </c>
      <c r="G8" s="55">
        <v>15</v>
      </c>
      <c r="H8" s="13"/>
      <c r="I8" s="61">
        <f>10+1</f>
        <v>11</v>
      </c>
      <c r="J8" s="14">
        <f t="shared" si="1"/>
        <v>-4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>
        <v>1507</v>
      </c>
      <c r="E9" s="12">
        <f>IFERROR(VLOOKUP(G9,Sheet1!$A$1:$B$98,2,TRUE),0)</f>
        <v>1507</v>
      </c>
      <c r="F9" s="12">
        <f t="shared" ref="F9:F129" si="2">E9-D9</f>
        <v>0</v>
      </c>
      <c r="G9" s="55">
        <v>162</v>
      </c>
      <c r="H9" s="13"/>
      <c r="I9" s="61">
        <f>50+44</f>
        <v>94</v>
      </c>
      <c r="J9" s="14">
        <f t="shared" si="1"/>
        <v>-68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>
        <v>640</v>
      </c>
      <c r="E10" s="12">
        <f>IFERROR(VLOOKUP(G10,Sheet1!$A$1:$B$98,2,TRUE),0)</f>
        <v>640</v>
      </c>
      <c r="F10" s="12">
        <f t="shared" si="2"/>
        <v>0</v>
      </c>
      <c r="G10" s="55">
        <v>69</v>
      </c>
      <c r="H10" s="13"/>
      <c r="I10" s="61">
        <f>25+18</f>
        <v>43</v>
      </c>
      <c r="J10" s="14">
        <f t="shared" si="1"/>
        <v>-26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>
        <v>183</v>
      </c>
      <c r="E11" s="12">
        <f>IFERROR(VLOOKUP(G11,Sheet1!$A$1:$B$98,2,TRUE),0)</f>
        <v>183</v>
      </c>
      <c r="F11" s="12">
        <f t="shared" si="2"/>
        <v>0</v>
      </c>
      <c r="G11" s="55">
        <v>20</v>
      </c>
      <c r="H11" s="13"/>
      <c r="I11" s="61">
        <f>16+43+45+46+3</f>
        <v>153</v>
      </c>
      <c r="J11" s="14">
        <f t="shared" si="1"/>
        <v>133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1+3+1+4+74+8+50+21+3</f>
        <v>165</v>
      </c>
      <c r="J14" s="14">
        <f t="shared" si="1"/>
        <v>27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f>84+2</f>
        <v>86</v>
      </c>
      <c r="J16" s="14">
        <f t="shared" si="1"/>
        <v>1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139+2</f>
        <v>141</v>
      </c>
      <c r="J17" s="14">
        <f t="shared" si="1"/>
        <v>74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50+13+20+9+1+10+9+5</f>
        <v>117</v>
      </c>
      <c r="J18" s="14">
        <f t="shared" si="1"/>
        <v>17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>
        <v>1005</v>
      </c>
      <c r="E19" s="12">
        <f>IFERROR(VLOOKUP(G19,Sheet1!$A$1:$B$98,2,TRUE),0)</f>
        <v>1005</v>
      </c>
      <c r="F19" s="12">
        <f t="shared" si="2"/>
        <v>0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32+5+4</f>
        <v>41</v>
      </c>
      <c r="J20" s="14">
        <f t="shared" si="1"/>
        <v>-8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>
        <v>328</v>
      </c>
      <c r="E21" s="12">
        <f>IFERROR(VLOOKUP(G21,Sheet1!$A$1:$B$98,2,TRUE),0)</f>
        <v>228</v>
      </c>
      <c r="F21" s="12">
        <f t="shared" si="2"/>
        <v>-100</v>
      </c>
      <c r="G21" s="55">
        <v>23</v>
      </c>
      <c r="H21" s="13"/>
      <c r="I21" s="61">
        <f>1+14</f>
        <v>15</v>
      </c>
      <c r="J21" s="14">
        <f t="shared" si="1"/>
        <v>-8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4+3+32+1+1+1</f>
        <v>42</v>
      </c>
      <c r="J24" s="14">
        <f t="shared" si="1"/>
        <v>-16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>
        <v>365</v>
      </c>
      <c r="E25" s="12">
        <f>IFERROR(VLOOKUP(G25,Sheet1!$A$1:$B$98,2,TRUE),0)</f>
        <v>365</v>
      </c>
      <c r="F25" s="12">
        <f t="shared" si="2"/>
        <v>0</v>
      </c>
      <c r="G25" s="55">
        <v>39</v>
      </c>
      <c r="H25" s="13"/>
      <c r="I25" s="61">
        <f>18+3+8</f>
        <v>29</v>
      </c>
      <c r="J25" s="14">
        <f t="shared" si="1"/>
        <v>-10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50+39+1</f>
        <v>90</v>
      </c>
      <c r="J26" s="14">
        <f t="shared" si="1"/>
        <v>35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37+11+43</f>
        <v>91</v>
      </c>
      <c r="J27" s="14">
        <f t="shared" si="1"/>
        <v>38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>
        <v>1324</v>
      </c>
      <c r="E28" s="12">
        <f>IFERROR(VLOOKUP(G28,Sheet1!$A$1:$B$98,2,TRUE),0)</f>
        <v>1324</v>
      </c>
      <c r="F28" s="12">
        <f t="shared" si="2"/>
        <v>0</v>
      </c>
      <c r="G28" s="55">
        <v>142</v>
      </c>
      <c r="H28" s="13"/>
      <c r="I28" s="61">
        <f>50</f>
        <v>50</v>
      </c>
      <c r="J28" s="14">
        <f t="shared" si="1"/>
        <v>-92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33+1+3+1+1+1+1+46+24+4</f>
        <v>115</v>
      </c>
      <c r="J29" s="14">
        <f t="shared" si="1"/>
        <v>79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>
        <v>503</v>
      </c>
      <c r="E30" s="12">
        <f>IFERROR(VLOOKUP(G30,Sheet1!$A$1:$B$98,2,TRUE),0)</f>
        <v>503</v>
      </c>
      <c r="F30" s="12">
        <f t="shared" si="2"/>
        <v>0</v>
      </c>
      <c r="G30" s="55">
        <v>55</v>
      </c>
      <c r="H30" s="13"/>
      <c r="I30" s="61">
        <f>34+10</f>
        <v>44</v>
      </c>
      <c r="J30" s="14">
        <f>I30-G30</f>
        <v>-11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>
        <v>776</v>
      </c>
      <c r="E31" s="12">
        <f>IFERROR(VLOOKUP(G31,Sheet1!$A$1:$B$98,2,TRUE),0)</f>
        <v>776</v>
      </c>
      <c r="F31" s="12">
        <f t="shared" si="2"/>
        <v>0</v>
      </c>
      <c r="G31" s="55">
        <v>83</v>
      </c>
      <c r="H31" s="13"/>
      <c r="I31" s="61">
        <f>50+46+1</f>
        <v>97</v>
      </c>
      <c r="J31" s="14">
        <f t="shared" si="1"/>
        <v>14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>
        <v>640</v>
      </c>
      <c r="E32" s="12">
        <f>IFERROR(VLOOKUP(G32,Sheet1!$A$1:$B$98,2,TRUE),0)</f>
        <v>640</v>
      </c>
      <c r="F32" s="12">
        <f t="shared" si="2"/>
        <v>0</v>
      </c>
      <c r="G32" s="55">
        <v>70</v>
      </c>
      <c r="H32" s="13"/>
      <c r="I32" s="61">
        <f>39</f>
        <v>39</v>
      </c>
      <c r="J32" s="14">
        <f t="shared" si="1"/>
        <v>-31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>
        <v>320</v>
      </c>
      <c r="E33" s="12">
        <f>IFERROR(VLOOKUP(G33,Sheet1!$A$1:$B$98,2,TRUE),0)</f>
        <v>320</v>
      </c>
      <c r="F33" s="12">
        <f t="shared" si="2"/>
        <v>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>
        <v>640</v>
      </c>
      <c r="E34" s="12">
        <f>IFERROR(VLOOKUP(G34,Sheet1!$A$1:$B$98,2,TRUE),0)</f>
        <v>640</v>
      </c>
      <c r="F34" s="12">
        <f t="shared" si="2"/>
        <v>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112+1+1+1+63</f>
        <v>178</v>
      </c>
      <c r="J35" s="14">
        <f t="shared" si="1"/>
        <v>72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>
        <v>1782</v>
      </c>
      <c r="E36" s="12">
        <f>IFERROR(VLOOKUP(G36,Sheet1!$A$1:$B$98,2,TRUE),0)</f>
        <v>1782</v>
      </c>
      <c r="F36" s="12">
        <f t="shared" si="2"/>
        <v>0</v>
      </c>
      <c r="G36" s="55">
        <v>191</v>
      </c>
      <c r="H36" s="13"/>
      <c r="I36" s="61">
        <f>22+41+50+24+14+8+6+50+5</f>
        <v>220</v>
      </c>
      <c r="J36" s="14">
        <f t="shared" si="1"/>
        <v>29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8+3+6+1</f>
        <v>18</v>
      </c>
      <c r="J37" s="14">
        <f t="shared" si="1"/>
        <v>5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>
        <v>365</v>
      </c>
      <c r="E38" s="12">
        <f>IFERROR(VLOOKUP(G38,Sheet1!$A$1:$B$98,2,TRUE),0)</f>
        <v>365</v>
      </c>
      <c r="F38" s="12">
        <f t="shared" si="2"/>
        <v>0</v>
      </c>
      <c r="G38" s="55">
        <v>36</v>
      </c>
      <c r="H38" s="13"/>
      <c r="I38" s="61">
        <f>33+10</f>
        <v>43</v>
      </c>
      <c r="J38" s="14">
        <f t="shared" si="1"/>
        <v>7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>
        <v>959</v>
      </c>
      <c r="E41" s="12">
        <f>IFERROR(VLOOKUP(G41,Sheet1!$A$1:$B$98,2,TRUE),0)</f>
        <v>959</v>
      </c>
      <c r="F41" s="12">
        <f t="shared" si="2"/>
        <v>0</v>
      </c>
      <c r="G41" s="55">
        <v>103</v>
      </c>
      <c r="H41" s="13"/>
      <c r="I41" s="61">
        <f>97</f>
        <v>97</v>
      </c>
      <c r="J41" s="14">
        <f t="shared" si="1"/>
        <v>-6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>
        <v>228</v>
      </c>
      <c r="E44" s="12">
        <f>IFERROR(VLOOKUP(G44,Sheet1!$A$1:$B$98,2,TRUE),0)</f>
        <v>228</v>
      </c>
      <c r="F44" s="12">
        <f t="shared" si="2"/>
        <v>0</v>
      </c>
      <c r="G44" s="55">
        <v>23</v>
      </c>
      <c r="H44" s="13"/>
      <c r="I44" s="61"/>
      <c r="J44" s="14">
        <f t="shared" si="1"/>
        <v>-23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>
        <v>183</v>
      </c>
      <c r="E45" s="12">
        <f>IFERROR(VLOOKUP(G45,Sheet1!$A$1:$B$98,2,TRUE),0)</f>
        <v>183</v>
      </c>
      <c r="F45" s="12">
        <f t="shared" si="2"/>
        <v>0</v>
      </c>
      <c r="G45" s="55">
        <v>17</v>
      </c>
      <c r="H45" s="13"/>
      <c r="I45" s="61"/>
      <c r="J45" s="14">
        <f t="shared" si="1"/>
        <v>-17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>
        <v>731</v>
      </c>
      <c r="E47" s="12">
        <f>IFERROR(VLOOKUP(G47,Sheet1!$A$1:$B$98,2,TRUE),0)</f>
        <v>731</v>
      </c>
      <c r="F47" s="12">
        <f t="shared" si="2"/>
        <v>0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>
        <v>1371</v>
      </c>
      <c r="E48" s="12">
        <f>IFERROR(VLOOKUP(G48,Sheet1!$A$1:$B$98,2,TRUE),0)</f>
        <v>1371</v>
      </c>
      <c r="F48" s="12">
        <f t="shared" si="2"/>
        <v>0</v>
      </c>
      <c r="G48" s="55">
        <v>147</v>
      </c>
      <c r="H48" s="13"/>
      <c r="I48" s="61">
        <f>50+92+11+18</f>
        <v>171</v>
      </c>
      <c r="J48" s="14">
        <f t="shared" si="1"/>
        <v>24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>
        <v>1096</v>
      </c>
      <c r="E49" s="12">
        <f>IFERROR(VLOOKUP(G49,Sheet1!$A$1:$B$98,2,TRUE),0)</f>
        <v>1096</v>
      </c>
      <c r="F49" s="12">
        <f t="shared" si="2"/>
        <v>0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>
        <f>21</f>
        <v>21</v>
      </c>
      <c r="J50" s="14">
        <f t="shared" si="1"/>
        <v>-29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87+19</f>
        <v>106</v>
      </c>
      <c r="J51" s="14">
        <f t="shared" si="1"/>
        <v>21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>
        <v>776</v>
      </c>
      <c r="E52" s="12">
        <f>IFERROR(VLOOKUP(G52,Sheet1!$A$1:$B$98,2,TRUE),0)</f>
        <v>776</v>
      </c>
      <c r="F52" s="12">
        <f t="shared" si="2"/>
        <v>0</v>
      </c>
      <c r="G52" s="55">
        <v>85</v>
      </c>
      <c r="H52" s="13"/>
      <c r="I52" s="61">
        <f>38+1+1+20+14+3+1</f>
        <v>78</v>
      </c>
      <c r="J52" s="14">
        <f>I52-G52</f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>
        <v>457</v>
      </c>
      <c r="E53" s="12">
        <f>IFERROR(VLOOKUP(G53,Sheet1!$A$1:$B$98,2,TRUE),0)</f>
        <v>457</v>
      </c>
      <c r="F53" s="12">
        <f t="shared" si="2"/>
        <v>0</v>
      </c>
      <c r="G53" s="55">
        <v>46</v>
      </c>
      <c r="H53" s="13"/>
      <c r="I53" s="61">
        <f>17+6+2+13+2</f>
        <v>40</v>
      </c>
      <c r="J53" s="14">
        <f t="shared" si="1"/>
        <v>-6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64+2+2+9</f>
        <v>77</v>
      </c>
      <c r="J54" s="14">
        <f t="shared" si="1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>
        <v>457</v>
      </c>
      <c r="E55" s="12">
        <f>IFERROR(VLOOKUP(G55,Sheet1!$A$1:$B$98,2,TRUE),0)</f>
        <v>457</v>
      </c>
      <c r="F55" s="12">
        <f t="shared" si="2"/>
        <v>0</v>
      </c>
      <c r="G55" s="55">
        <v>50</v>
      </c>
      <c r="H55" s="13"/>
      <c r="I55" s="61">
        <f>3+20+13</f>
        <v>36</v>
      </c>
      <c r="J55" s="14">
        <f>I55-G55</f>
        <v>-14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>
        <v>914</v>
      </c>
      <c r="E58" s="12">
        <f>IFERROR(VLOOKUP(G58,Sheet1!$A$1:$B$98,2,TRUE),0)</f>
        <v>914</v>
      </c>
      <c r="F58" s="12">
        <f t="shared" si="2"/>
        <v>0</v>
      </c>
      <c r="G58" s="55">
        <v>97</v>
      </c>
      <c r="H58" s="13"/>
      <c r="I58" s="61">
        <f>99+11+1+1</f>
        <v>112</v>
      </c>
      <c r="J58" s="14">
        <f t="shared" si="1"/>
        <v>15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23+7+1+50+4</f>
        <v>85</v>
      </c>
      <c r="J61" s="14">
        <f t="shared" si="1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>
        <v>959</v>
      </c>
      <c r="E64" s="12">
        <f>IFERROR(VLOOKUP(G64,Sheet1!$A$1:$B$98,2,TRUE),0)</f>
        <v>959</v>
      </c>
      <c r="F64" s="12">
        <f t="shared" si="2"/>
        <v>0</v>
      </c>
      <c r="G64" s="55">
        <v>101</v>
      </c>
      <c r="H64" s="13"/>
      <c r="I64" s="61">
        <f>91+1</f>
        <v>92</v>
      </c>
      <c r="J64" s="14">
        <f t="shared" si="1"/>
        <v>-9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>
        <v>1690</v>
      </c>
      <c r="E65" s="12">
        <f>IFERROR(VLOOKUP(G65,Sheet1!$A$1:$B$98,2,TRUE),0)</f>
        <v>1690</v>
      </c>
      <c r="F65" s="12">
        <f t="shared" si="2"/>
        <v>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130+23+2-18+2</f>
        <v>139</v>
      </c>
      <c r="J66" s="14">
        <f t="shared" si="1"/>
        <v>52</v>
      </c>
      <c r="K66" s="7">
        <v>137</v>
      </c>
      <c r="L66" s="7"/>
      <c r="M66" s="7" t="s">
        <v>22</v>
      </c>
      <c r="N66" s="7"/>
      <c r="O66" s="51" t="s">
        <v>147</v>
      </c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148</v>
      </c>
      <c r="B67" s="9" t="s">
        <v>149</v>
      </c>
      <c r="C67" s="10">
        <v>2</v>
      </c>
      <c r="D67" s="11">
        <v>503</v>
      </c>
      <c r="E67" s="12">
        <f>IFERROR(VLOOKUP(G67,Sheet1!$A$1:$B$98,2,TRUE),0)</f>
        <v>503</v>
      </c>
      <c r="F67" s="12">
        <f t="shared" si="2"/>
        <v>0</v>
      </c>
      <c r="G67" s="55">
        <v>55</v>
      </c>
      <c r="H67" s="13"/>
      <c r="I67" s="61">
        <f>103</f>
        <v>103</v>
      </c>
      <c r="J67" s="14">
        <f t="shared" si="1"/>
        <v>48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150</v>
      </c>
      <c r="B68" s="9" t="s">
        <v>151</v>
      </c>
      <c r="C68" s="10">
        <v>2</v>
      </c>
      <c r="D68" s="11">
        <v>640</v>
      </c>
      <c r="E68" s="12">
        <f>IFERROR(VLOOKUP(G68,Sheet1!$A$1:$B$98,2,TRUE),0)</f>
        <v>640</v>
      </c>
      <c r="F68" s="12">
        <f t="shared" si="2"/>
        <v>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152</v>
      </c>
      <c r="B69" s="9" t="s">
        <v>153</v>
      </c>
      <c r="C69" s="10">
        <v>5</v>
      </c>
      <c r="D69" s="11">
        <v>1005</v>
      </c>
      <c r="E69" s="12">
        <f>IFERROR(VLOOKUP(G69,Sheet1!$A$1:$B$98,2,TRUE),0)</f>
        <v>1005</v>
      </c>
      <c r="F69" s="12">
        <f t="shared" si="2"/>
        <v>0</v>
      </c>
      <c r="G69" s="55">
        <v>110</v>
      </c>
      <c r="H69" s="13"/>
      <c r="I69" s="61">
        <f>155</f>
        <v>155</v>
      </c>
      <c r="J69" s="14">
        <f t="shared" ref="J69:J130" si="4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154</v>
      </c>
      <c r="B70" s="9" t="s">
        <v>155</v>
      </c>
      <c r="C70" s="10">
        <v>2</v>
      </c>
      <c r="D70" s="11">
        <v>457</v>
      </c>
      <c r="E70" s="12">
        <f>IFERROR(VLOOKUP(G70,Sheet1!$A$1:$B$98,2,TRUE),0)</f>
        <v>457</v>
      </c>
      <c r="F70" s="12">
        <f t="shared" si="2"/>
        <v>0</v>
      </c>
      <c r="G70" s="55">
        <v>50</v>
      </c>
      <c r="H70" s="13"/>
      <c r="I70" s="61">
        <f>44+1+5</f>
        <v>50</v>
      </c>
      <c r="J70" s="14">
        <f t="shared" si="4"/>
        <v>0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156</v>
      </c>
      <c r="B71" s="9" t="s">
        <v>157</v>
      </c>
      <c r="C71" s="10">
        <v>1</v>
      </c>
      <c r="D71" s="11">
        <v>1142</v>
      </c>
      <c r="E71" s="12">
        <f>IFERROR(VLOOKUP(G71,Sheet1!$A$1:$B$98,2,TRUE),0)</f>
        <v>1142</v>
      </c>
      <c r="F71" s="12">
        <f t="shared" si="2"/>
        <v>0</v>
      </c>
      <c r="G71" s="55">
        <v>123</v>
      </c>
      <c r="H71" s="13"/>
      <c r="I71" s="61">
        <f>70+23</f>
        <v>93</v>
      </c>
      <c r="J71" s="14">
        <f t="shared" si="4"/>
        <v>-30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158</v>
      </c>
      <c r="B72" s="9" t="s">
        <v>159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17+6+1+7</f>
        <v>31</v>
      </c>
      <c r="J72" s="14">
        <f t="shared" si="4"/>
        <v>10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160</v>
      </c>
      <c r="B73" s="9" t="s">
        <v>161</v>
      </c>
      <c r="C73" s="10">
        <v>1</v>
      </c>
      <c r="D73" s="11">
        <v>1371</v>
      </c>
      <c r="E73" s="12">
        <f>IFERROR(VLOOKUP(G73,Sheet1!$A$1:$B$98,2,TRUE),0)</f>
        <v>1371</v>
      </c>
      <c r="F73" s="12">
        <f t="shared" si="2"/>
        <v>0</v>
      </c>
      <c r="G73" s="55">
        <v>148</v>
      </c>
      <c r="H73" s="13"/>
      <c r="I73" s="61">
        <f>131+1+1+1+5+1+2+2</f>
        <v>144</v>
      </c>
      <c r="J73" s="14">
        <f t="shared" si="4"/>
        <v>-4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162</v>
      </c>
      <c r="B74" s="9" t="s">
        <v>163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48+17+8+14</f>
        <v>87</v>
      </c>
      <c r="J74" s="14">
        <f t="shared" si="4"/>
        <v>-1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164</v>
      </c>
      <c r="B75" s="9" t="s">
        <v>165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</f>
        <v>30</v>
      </c>
      <c r="J75" s="14">
        <f>I75-G75</f>
        <v>3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166</v>
      </c>
      <c r="B76" s="9" t="s">
        <v>167</v>
      </c>
      <c r="C76" s="10">
        <v>2</v>
      </c>
      <c r="D76" s="11">
        <v>959</v>
      </c>
      <c r="E76" s="12">
        <f>IFERROR(VLOOKUP(G76,Sheet1!$A$1:$B$98,2,TRUE),0)</f>
        <v>959</v>
      </c>
      <c r="F76" s="12">
        <f t="shared" si="2"/>
        <v>0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168</v>
      </c>
      <c r="B77" s="9" t="s">
        <v>169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41+13+4+93+5+42+38+19+1+37+1+1+1+7+4+3</f>
        <v>310</v>
      </c>
      <c r="J77" s="14">
        <f t="shared" si="4"/>
        <v>8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170</v>
      </c>
      <c r="B78" s="9" t="s">
        <v>171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25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172</v>
      </c>
      <c r="B79" s="9" t="s">
        <v>173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174</v>
      </c>
      <c r="B80" s="9" t="s">
        <v>175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176</v>
      </c>
      <c r="B81" s="9" t="s">
        <v>177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29+20+12+7+5+4+4+2+20+1+9+7+4</f>
        <v>124</v>
      </c>
      <c r="J81" s="14">
        <f t="shared" si="4"/>
        <v>-29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178</v>
      </c>
      <c r="B82" s="9" t="s">
        <v>179</v>
      </c>
      <c r="C82" s="10">
        <v>5</v>
      </c>
      <c r="D82" s="11">
        <v>685</v>
      </c>
      <c r="E82" s="12">
        <f>IFERROR(VLOOKUP(G82,Sheet1!$A$1:$B$98,2,TRUE),0)</f>
        <v>685</v>
      </c>
      <c r="F82" s="12">
        <f t="shared" si="2"/>
        <v>0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180</v>
      </c>
      <c r="B83" s="9" t="s">
        <v>181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4+10+1+11+1</f>
        <v>27</v>
      </c>
      <c r="J83" s="14">
        <f t="shared" si="4"/>
        <v>-181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182</v>
      </c>
      <c r="B84" s="9" t="s">
        <v>183</v>
      </c>
      <c r="C84" s="10">
        <v>2</v>
      </c>
      <c r="D84" s="11">
        <v>228</v>
      </c>
      <c r="E84" s="12">
        <f>IFERROR(VLOOKUP(G84,Sheet1!$A$1:$B$98,2,TRUE),0)</f>
        <v>228</v>
      </c>
      <c r="F84" s="12">
        <f t="shared" si="2"/>
        <v>0</v>
      </c>
      <c r="G84" s="55">
        <v>22</v>
      </c>
      <c r="H84" s="13"/>
      <c r="I84" s="61"/>
      <c r="J84" s="14">
        <f t="shared" si="4"/>
        <v>-22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184</v>
      </c>
      <c r="B85" s="49" t="s">
        <v>185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186</v>
      </c>
      <c r="B86" s="8" t="s">
        <v>187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188</v>
      </c>
      <c r="B87" s="9" t="s">
        <v>189</v>
      </c>
      <c r="C87" s="10">
        <v>3</v>
      </c>
      <c r="D87" s="11">
        <v>1279</v>
      </c>
      <c r="E87" s="12">
        <f>IFERROR(VLOOKUP(G87,Sheet1!$A$1:$B$98,2,TRUE),0)</f>
        <v>1279</v>
      </c>
      <c r="F87" s="12">
        <f t="shared" si="2"/>
        <v>0</v>
      </c>
      <c r="G87" s="55">
        <v>138</v>
      </c>
      <c r="H87" s="13"/>
      <c r="I87" s="61">
        <f>50+71+10+1</f>
        <v>132</v>
      </c>
      <c r="J87" s="14">
        <f t="shared" si="4"/>
        <v>-6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190</v>
      </c>
      <c r="B88" s="9" t="s">
        <v>191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192</v>
      </c>
      <c r="B89" s="9" t="s">
        <v>193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194</v>
      </c>
      <c r="B90" s="9" t="s">
        <v>195</v>
      </c>
      <c r="C90" s="10">
        <v>2</v>
      </c>
      <c r="D90" s="11">
        <v>228</v>
      </c>
      <c r="E90" s="12">
        <f>IFERROR(VLOOKUP(G90,Sheet1!$A$1:$B$98,2,TRUE),0)</f>
        <v>228</v>
      </c>
      <c r="F90" s="12">
        <f t="shared" si="2"/>
        <v>0</v>
      </c>
      <c r="G90" s="55">
        <v>21</v>
      </c>
      <c r="H90" s="13"/>
      <c r="I90" s="61">
        <f>26</f>
        <v>26</v>
      </c>
      <c r="J90" s="14">
        <f t="shared" si="4"/>
        <v>5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196</v>
      </c>
      <c r="B91" s="9" t="s">
        <v>197</v>
      </c>
      <c r="C91" s="10">
        <v>2</v>
      </c>
      <c r="D91" s="11">
        <v>274</v>
      </c>
      <c r="E91" s="12">
        <f>IFERROR(VLOOKUP(G91,Sheet1!$A$1:$B$98,2,TRUE),0)</f>
        <v>274</v>
      </c>
      <c r="F91" s="12">
        <f t="shared" si="2"/>
        <v>0</v>
      </c>
      <c r="G91" s="55">
        <v>29</v>
      </c>
      <c r="H91" s="13"/>
      <c r="I91" s="61">
        <f>31</f>
        <v>31</v>
      </c>
      <c r="J91" s="14">
        <f t="shared" si="4"/>
        <v>2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198</v>
      </c>
      <c r="B92" s="9" t="s">
        <v>199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>
        <f>118</f>
        <v>118</v>
      </c>
      <c r="J92" s="14">
        <f t="shared" si="4"/>
        <v>66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200</v>
      </c>
      <c r="B93" s="9" t="s">
        <v>201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48+1+1+2+10+1+1+12</f>
        <v>76</v>
      </c>
      <c r="J93" s="14">
        <f t="shared" si="4"/>
        <v>-4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202</v>
      </c>
      <c r="B94" s="9" t="s">
        <v>203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83+1+8</f>
        <v>92</v>
      </c>
      <c r="J94" s="14">
        <f t="shared" si="4"/>
        <v>-2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204</v>
      </c>
      <c r="B95" s="9" t="s">
        <v>205</v>
      </c>
      <c r="C95" s="10">
        <v>4</v>
      </c>
      <c r="D95" s="11">
        <v>1051</v>
      </c>
      <c r="E95" s="12">
        <f>IFERROR(VLOOKUP(G95,Sheet1!$A$1:$B$98,2,TRUE),0)</f>
        <v>1051</v>
      </c>
      <c r="F95" s="12">
        <f>E95-D95</f>
        <v>0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206</v>
      </c>
      <c r="B96" s="9" t="s">
        <v>207</v>
      </c>
      <c r="C96" s="10">
        <v>2</v>
      </c>
      <c r="D96" s="11">
        <v>183</v>
      </c>
      <c r="E96" s="12">
        <f>IFERROR(VLOOKUP(G96,Sheet1!$A$1:$B$98,2,TRUE),0)</f>
        <v>183</v>
      </c>
      <c r="F96" s="12">
        <f t="shared" si="2"/>
        <v>0</v>
      </c>
      <c r="G96" s="55">
        <v>19</v>
      </c>
      <c r="H96" s="13"/>
      <c r="I96" s="61">
        <v>15</v>
      </c>
      <c r="J96" s="14">
        <f t="shared" si="4"/>
        <v>-4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208</v>
      </c>
      <c r="B97" s="9" t="s">
        <v>209</v>
      </c>
      <c r="C97" s="10">
        <v>2</v>
      </c>
      <c r="D97" s="11">
        <v>183</v>
      </c>
      <c r="E97" s="12">
        <f>IFERROR(VLOOKUP(G97,Sheet1!$A$1:$B$98,2,TRUE),0)</f>
        <v>183</v>
      </c>
      <c r="F97" s="12">
        <f t="shared" si="2"/>
        <v>0</v>
      </c>
      <c r="G97" s="55">
        <v>20</v>
      </c>
      <c r="H97" s="13"/>
      <c r="I97" s="61">
        <v>11</v>
      </c>
      <c r="J97" s="14">
        <f t="shared" si="4"/>
        <v>-9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210</v>
      </c>
      <c r="B98" s="9" t="s">
        <v>211</v>
      </c>
      <c r="C98" s="23">
        <v>2</v>
      </c>
      <c r="D98" s="11">
        <v>228</v>
      </c>
      <c r="E98" s="12">
        <f>IFERROR(VLOOKUP(G98,Sheet1!$A$1:$B$98,2,TRUE),0)</f>
        <v>228</v>
      </c>
      <c r="F98" s="12">
        <f t="shared" si="2"/>
        <v>0</v>
      </c>
      <c r="G98" s="55">
        <v>22</v>
      </c>
      <c r="H98" s="13"/>
      <c r="I98" s="61">
        <v>18</v>
      </c>
      <c r="J98" s="14">
        <f t="shared" si="4"/>
        <v>-4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212</v>
      </c>
      <c r="B99" s="21" t="s">
        <v>213</v>
      </c>
      <c r="C99" s="41">
        <v>4</v>
      </c>
      <c r="D99" s="37">
        <v>914</v>
      </c>
      <c r="E99" s="12">
        <f>IFERROR(VLOOKUP(G99,Sheet1!$A$1:$B$98,2,TRUE),0)</f>
        <v>914</v>
      </c>
      <c r="F99" s="12">
        <f t="shared" si="2"/>
        <v>0</v>
      </c>
      <c r="G99" s="55">
        <v>99</v>
      </c>
      <c r="H99" s="13"/>
      <c r="I99" s="61">
        <f>96+1</f>
        <v>97</v>
      </c>
      <c r="J99" s="14">
        <f t="shared" si="4"/>
        <v>-2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214</v>
      </c>
      <c r="B100" s="21" t="s">
        <v>215</v>
      </c>
      <c r="C100" s="65">
        <v>5</v>
      </c>
      <c r="D100" s="11">
        <v>2055</v>
      </c>
      <c r="E100" s="12">
        <f>IFERROR(VLOOKUP(G100,Sheet1!$A$1:$B$98,2,TRUE),0)</f>
        <v>2055</v>
      </c>
      <c r="F100" s="12">
        <f t="shared" si="2"/>
        <v>0</v>
      </c>
      <c r="G100" s="55">
        <v>222</v>
      </c>
      <c r="H100" s="13"/>
      <c r="I100" s="61">
        <f>50+172+1+1+1-4</f>
        <v>221</v>
      </c>
      <c r="J100" s="14">
        <f t="shared" si="4"/>
        <v>-1</v>
      </c>
      <c r="K100" s="7">
        <v>179</v>
      </c>
      <c r="L100" s="7"/>
      <c r="M100" s="7" t="s">
        <v>22</v>
      </c>
      <c r="N100" s="7"/>
      <c r="O100" s="51" t="s">
        <v>216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217</v>
      </c>
      <c r="B101" s="21" t="s">
        <v>218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34+1+1+3+1</f>
        <v>40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219</v>
      </c>
      <c r="B102" s="21" t="s">
        <v>220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>
        <f>8+4+2+4+2+1+13+2+1</f>
        <v>37</v>
      </c>
      <c r="J102" s="14">
        <f t="shared" si="4"/>
        <v>16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221</v>
      </c>
      <c r="B103" s="21" t="s">
        <v>222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223</v>
      </c>
      <c r="B104" s="21" t="s">
        <v>224</v>
      </c>
      <c r="C104" s="13">
        <v>3</v>
      </c>
      <c r="D104" s="11">
        <v>457</v>
      </c>
      <c r="E104" s="12">
        <f>IFERROR(VLOOKUP(G104,Sheet1!$A$1:$B$98,2,TRUE),0)</f>
        <v>457</v>
      </c>
      <c r="F104" s="12">
        <f t="shared" si="2"/>
        <v>0</v>
      </c>
      <c r="G104" s="55">
        <v>49</v>
      </c>
      <c r="H104" s="13"/>
      <c r="I104" s="61"/>
      <c r="J104" s="14">
        <f t="shared" si="4"/>
        <v>-49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225</v>
      </c>
      <c r="B105" s="9" t="s">
        <v>226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14+48+1+2+2+2+2+1+3</f>
        <v>75</v>
      </c>
      <c r="J105" s="14">
        <f t="shared" si="4"/>
        <v>-9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227</v>
      </c>
      <c r="B106" s="9" t="s">
        <v>228</v>
      </c>
      <c r="C106" s="10">
        <v>2</v>
      </c>
      <c r="D106" s="11">
        <v>548</v>
      </c>
      <c r="E106" s="12">
        <f>IFERROR(VLOOKUP(G106,Sheet1!$A$1:$B$98,2,TRUE),0)</f>
        <v>548</v>
      </c>
      <c r="F106" s="12">
        <f t="shared" si="2"/>
        <v>0</v>
      </c>
      <c r="G106" s="55">
        <v>56</v>
      </c>
      <c r="H106" s="13"/>
      <c r="I106" s="61">
        <f>11+15+1+14+1+4+1+1+2+2+1+1+1+19+1</f>
        <v>75</v>
      </c>
      <c r="J106" s="14">
        <f t="shared" si="4"/>
        <v>19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229</v>
      </c>
      <c r="B107" s="9" t="s">
        <v>230</v>
      </c>
      <c r="C107" s="10">
        <v>3</v>
      </c>
      <c r="D107" s="11">
        <v>594</v>
      </c>
      <c r="E107" s="12">
        <f>IFERROR(VLOOKUP(G107,Sheet1!$A$1:$B$98,2,TRUE),0)</f>
        <v>594</v>
      </c>
      <c r="F107" s="12">
        <f t="shared" si="2"/>
        <v>0</v>
      </c>
      <c r="G107" s="55">
        <v>65</v>
      </c>
      <c r="H107" s="13"/>
      <c r="I107" s="61">
        <f>40+50+6</f>
        <v>96</v>
      </c>
      <c r="J107" s="14">
        <f t="shared" si="4"/>
        <v>31</v>
      </c>
      <c r="K107" s="7"/>
      <c r="L107" s="7"/>
      <c r="M107" s="7">
        <v>61</v>
      </c>
      <c r="N107" s="7" t="s">
        <v>231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232</v>
      </c>
      <c r="B108" s="9" t="s">
        <v>233</v>
      </c>
      <c r="C108" s="10">
        <v>5</v>
      </c>
      <c r="D108" s="11">
        <v>685</v>
      </c>
      <c r="E108" s="12">
        <f>IFERROR(VLOOKUP(G108,Sheet1!$A$1:$B$98,2,TRUE),0)</f>
        <v>685</v>
      </c>
      <c r="F108" s="12">
        <f t="shared" si="2"/>
        <v>0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234</v>
      </c>
      <c r="B109" s="9" t="s">
        <v>235</v>
      </c>
      <c r="C109" s="10">
        <v>2</v>
      </c>
      <c r="D109" s="11">
        <v>1553</v>
      </c>
      <c r="E109" s="12">
        <f>IFERROR(VLOOKUP(G109,Sheet1!$A$1:$B$98,2,TRUE),0)</f>
        <v>1553</v>
      </c>
      <c r="F109" s="12">
        <f t="shared" si="2"/>
        <v>0</v>
      </c>
      <c r="G109" s="55">
        <v>170</v>
      </c>
      <c r="H109" s="13"/>
      <c r="I109" s="61">
        <f>121+17+12+11</f>
        <v>161</v>
      </c>
      <c r="J109" s="14">
        <f t="shared" si="4"/>
        <v>-9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236</v>
      </c>
      <c r="B110" s="38" t="s">
        <v>237</v>
      </c>
      <c r="C110" s="23">
        <v>3</v>
      </c>
      <c r="D110" s="11">
        <v>183</v>
      </c>
      <c r="E110" s="12">
        <f>IFERROR(VLOOKUP(G110,Sheet1!$A$1:$B$98,2,TRUE),0)</f>
        <v>183</v>
      </c>
      <c r="F110" s="12">
        <f t="shared" si="2"/>
        <v>0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238</v>
      </c>
      <c r="B111" s="40" t="s">
        <v>239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30+1+1+1+3</f>
        <v>36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240</v>
      </c>
      <c r="B112" s="40" t="s">
        <v>241</v>
      </c>
      <c r="C112" s="41">
        <v>6</v>
      </c>
      <c r="D112" s="37">
        <v>914</v>
      </c>
      <c r="E112" s="12">
        <f>IFERROR(VLOOKUP(G112,Sheet1!$A$1:$B$98,2,TRUE),0)</f>
        <v>914</v>
      </c>
      <c r="F112" s="12">
        <f t="shared" si="2"/>
        <v>0</v>
      </c>
      <c r="G112" s="55">
        <v>97</v>
      </c>
      <c r="H112" s="13"/>
      <c r="I112" s="61">
        <f>38+1+9+1</f>
        <v>49</v>
      </c>
      <c r="J112" s="14">
        <f t="shared" si="4"/>
        <v>-48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242</v>
      </c>
      <c r="B113" s="40" t="s">
        <v>243</v>
      </c>
      <c r="C113" s="41">
        <v>4</v>
      </c>
      <c r="D113" s="37">
        <v>685</v>
      </c>
      <c r="E113" s="12">
        <f>IFERROR(VLOOKUP(G113,Sheet1!$A$1:$B$98,2,TRUE),0)</f>
        <v>685</v>
      </c>
      <c r="F113" s="12">
        <f t="shared" si="2"/>
        <v>0</v>
      </c>
      <c r="G113" s="55">
        <v>71</v>
      </c>
      <c r="H113" s="13"/>
      <c r="I113" s="61">
        <f>50+18</f>
        <v>68</v>
      </c>
      <c r="J113" s="14">
        <f t="shared" si="4"/>
        <v>-3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244</v>
      </c>
      <c r="B114" s="42" t="s">
        <v>245</v>
      </c>
      <c r="C114" s="43">
        <v>1</v>
      </c>
      <c r="D114" s="50">
        <v>1188</v>
      </c>
      <c r="E114" s="12">
        <f>IFERROR(VLOOKUP(G114,Sheet1!$A$1:$B$98,2,TRUE),0)</f>
        <v>1188</v>
      </c>
      <c r="F114" s="12">
        <f t="shared" si="2"/>
        <v>0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246</v>
      </c>
      <c r="B115" s="40" t="s">
        <v>247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248</v>
      </c>
      <c r="B116" s="40" t="s">
        <v>249</v>
      </c>
      <c r="C116" s="41">
        <v>3</v>
      </c>
      <c r="D116" s="46">
        <v>320</v>
      </c>
      <c r="E116" s="12">
        <f>IFERROR(VLOOKUP(G116,Sheet1!$A$1:$B$98,2,TRUE),0)</f>
        <v>320</v>
      </c>
      <c r="F116" s="12">
        <f t="shared" si="2"/>
        <v>0</v>
      </c>
      <c r="G116" s="58">
        <v>31</v>
      </c>
      <c r="H116" s="13"/>
      <c r="I116" s="64">
        <v>39</v>
      </c>
      <c r="J116" s="14">
        <f t="shared" si="4"/>
        <v>8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250</v>
      </c>
      <c r="B117" s="39" t="s">
        <v>251</v>
      </c>
      <c r="C117" s="22">
        <v>3</v>
      </c>
      <c r="D117" s="45">
        <v>228</v>
      </c>
      <c r="E117" s="12">
        <f>IFERROR(VLOOKUP(G117,Sheet1!$A$1:$B$98,2,TRUE),0)</f>
        <v>228</v>
      </c>
      <c r="F117" s="12">
        <f t="shared" si="2"/>
        <v>0</v>
      </c>
      <c r="G117" s="55">
        <v>24</v>
      </c>
      <c r="H117" s="13"/>
      <c r="I117" s="61">
        <f>19</f>
        <v>19</v>
      </c>
      <c r="J117" s="14">
        <f t="shared" si="4"/>
        <v>-5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252</v>
      </c>
      <c r="B118" s="9" t="s">
        <v>253</v>
      </c>
      <c r="C118" s="10">
        <v>3</v>
      </c>
      <c r="D118" s="11">
        <v>1599</v>
      </c>
      <c r="E118" s="12">
        <f>IFERROR(VLOOKUP(G118,Sheet1!$A$1:$B$98,2,TRUE),0)</f>
        <v>1599</v>
      </c>
      <c r="F118" s="12">
        <f t="shared" si="2"/>
        <v>0</v>
      </c>
      <c r="G118" s="55">
        <v>174</v>
      </c>
      <c r="H118" s="13"/>
      <c r="I118" s="61">
        <f>136+9</f>
        <v>145</v>
      </c>
      <c r="J118" s="14">
        <f t="shared" si="4"/>
        <v>-29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254</v>
      </c>
      <c r="B119" s="9" t="s">
        <v>255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50+49+2</f>
        <v>101</v>
      </c>
      <c r="J119" s="14">
        <f t="shared" si="4"/>
        <v>7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256</v>
      </c>
      <c r="B120" s="9" t="s">
        <v>257</v>
      </c>
      <c r="C120" s="10">
        <v>1</v>
      </c>
      <c r="D120" s="11">
        <v>457</v>
      </c>
      <c r="E120" s="12">
        <f>IFERROR(VLOOKUP(G120,Sheet1!$A$1:$B$98,2,TRUE),0)</f>
        <v>457</v>
      </c>
      <c r="F120" s="12">
        <f t="shared" si="2"/>
        <v>0</v>
      </c>
      <c r="G120" s="55">
        <v>46</v>
      </c>
      <c r="H120" s="13"/>
      <c r="I120" s="61">
        <f>46</f>
        <v>46</v>
      </c>
      <c r="J120" s="14">
        <f t="shared" si="4"/>
        <v>0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258</v>
      </c>
      <c r="B121" s="9" t="s">
        <v>259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>
        <v>20</v>
      </c>
      <c r="J121" s="14">
        <f t="shared" si="4"/>
        <v>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260</v>
      </c>
      <c r="B122" s="21" t="s">
        <v>261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91+4+5+2</f>
        <v>102</v>
      </c>
      <c r="J122" s="14">
        <f t="shared" si="4"/>
        <v>-10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262</v>
      </c>
      <c r="B123" s="25" t="s">
        <v>263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9+28</f>
        <v>37</v>
      </c>
      <c r="J123" s="14">
        <f t="shared" si="4"/>
        <v>-37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264</v>
      </c>
      <c r="B124" s="8" t="s">
        <v>265</v>
      </c>
      <c r="C124" s="13">
        <v>5</v>
      </c>
      <c r="D124" s="11">
        <v>274</v>
      </c>
      <c r="E124" s="12">
        <f>IFERROR(VLOOKUP(G124,Sheet1!$A$1:$B$98,2,TRUE),0)</f>
        <v>274</v>
      </c>
      <c r="F124" s="12">
        <f t="shared" si="2"/>
        <v>0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266</v>
      </c>
      <c r="B125" s="49" t="s">
        <v>267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268</v>
      </c>
      <c r="B126" s="40" t="s">
        <v>269</v>
      </c>
      <c r="C126" s="10">
        <v>2</v>
      </c>
      <c r="D126" s="11">
        <v>1142</v>
      </c>
      <c r="E126" s="12">
        <f>IFERROR(VLOOKUP(G126,Sheet1!$A$1:$B$98,2,TRUE),0)</f>
        <v>1142</v>
      </c>
      <c r="F126" s="12">
        <f t="shared" si="2"/>
        <v>0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270</v>
      </c>
      <c r="B127" s="25" t="s">
        <v>271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46+6+2+2+4+1</f>
        <v>61</v>
      </c>
      <c r="J127" s="14">
        <f t="shared" si="4"/>
        <v>61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272</v>
      </c>
      <c r="B128" s="8" t="s">
        <v>273</v>
      </c>
      <c r="C128" s="13">
        <v>6</v>
      </c>
      <c r="D128" s="11">
        <v>274</v>
      </c>
      <c r="E128" s="12">
        <f>IFERROR(VLOOKUP(G128,Sheet1!$A$1:$B$98,2,TRUE),0)</f>
        <v>274</v>
      </c>
      <c r="F128" s="12">
        <f t="shared" si="2"/>
        <v>0</v>
      </c>
      <c r="G128" s="55">
        <v>27</v>
      </c>
      <c r="H128" s="13"/>
      <c r="I128" s="61">
        <f>37+1</f>
        <v>38</v>
      </c>
      <c r="J128" s="14">
        <f t="shared" si="4"/>
        <v>11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274</v>
      </c>
      <c r="B129" s="9" t="s">
        <v>275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276</v>
      </c>
      <c r="C130" s="27"/>
      <c r="D130" s="11">
        <f t="shared" ref="D130:I130" si="8">SUM(D2:D129)</f>
        <v>55695</v>
      </c>
      <c r="E130" s="11">
        <f t="shared" si="8"/>
        <v>81542</v>
      </c>
      <c r="F130" s="11">
        <f t="shared" si="8"/>
        <v>25847</v>
      </c>
      <c r="G130" s="59">
        <f t="shared" si="8"/>
        <v>8762</v>
      </c>
      <c r="H130" s="32">
        <f t="shared" si="8"/>
        <v>0</v>
      </c>
      <c r="I130" s="61">
        <f t="shared" si="8"/>
        <v>8901</v>
      </c>
      <c r="J130" s="14">
        <f t="shared" si="4"/>
        <v>139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277</v>
      </c>
      <c r="B132" s="33">
        <v>45740</v>
      </c>
      <c r="C132" s="28" t="s">
        <v>278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C75A3-1155-40CC-9C2B-41AE3860730E}"/>
</file>

<file path=customXml/itemProps2.xml><?xml version="1.0" encoding="utf-8"?>
<ds:datastoreItem xmlns:ds="http://schemas.openxmlformats.org/officeDocument/2006/customXml" ds:itemID="{AA881712-3497-46E2-B5D5-9386D90BBB12}"/>
</file>

<file path=customXml/itemProps3.xml><?xml version="1.0" encoding="utf-8"?>
<ds:datastoreItem xmlns:ds="http://schemas.openxmlformats.org/officeDocument/2006/customXml" ds:itemID="{90F249EA-A00C-49F3-93BA-0A955E33D2F5}"/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/>
  <cp:revision/>
  <dcterms:created xsi:type="dcterms:W3CDTF">1997-09-24T19:23:04Z</dcterms:created>
  <dcterms:modified xsi:type="dcterms:W3CDTF">2025-03-24T13:45:51Z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